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11520" windowHeight="6735" activeTab="0"/>
  </bookViews>
  <sheets>
    <sheet name="Tabelle" sheetId="1" r:id="rId1"/>
  </sheets>
  <definedNames>
    <definedName name="_xlnm.Print_Area" localSheetId="0">'Tabelle'!$A$3:$M$39</definedName>
    <definedName name="Modell">'Tabelle'!$B$1</definedName>
    <definedName name="Rechtsform">'Tabelle'!$F$1</definedName>
    <definedName name="U_Lohn">#REF!</definedName>
  </definedNames>
  <calcPr fullCalcOnLoad="1"/>
</workbook>
</file>

<file path=xl/sharedStrings.xml><?xml version="1.0" encoding="utf-8"?>
<sst xmlns="http://schemas.openxmlformats.org/spreadsheetml/2006/main" count="53" uniqueCount="34">
  <si>
    <t>Ertragswert</t>
  </si>
  <si>
    <t>Durchschnittl. Ertrag</t>
  </si>
  <si>
    <t>Substanzwert</t>
  </si>
  <si>
    <t>Total Substanzwert</t>
  </si>
  <si>
    <t>Reingewinn gem. ER</t>
  </si>
  <si>
    <t>Korrekturen</t>
  </si>
  <si>
    <t>Anrechenbar</t>
  </si>
  <si>
    <t>Zwischentotal</t>
  </si>
  <si>
    <t>Total einfacher Ertragswert</t>
  </si>
  <si>
    <t>Offene Reserven</t>
  </si>
  <si>
    <t>Bilanzgewinn/-verlust</t>
  </si>
  <si>
    <t>CHF</t>
  </si>
  <si>
    <t>Pauschalabzug für Minderheiten</t>
  </si>
  <si>
    <t>Steuerkurs brutto roh</t>
  </si>
  <si>
    <t>Anzahl Titel</t>
  </si>
  <si>
    <t>Steuerwert der Beteiligung</t>
  </si>
  <si>
    <t>Status Veranlagung</t>
  </si>
  <si>
    <t>def.</t>
  </si>
  <si>
    <t>prov.</t>
  </si>
  <si>
    <t>offen</t>
  </si>
  <si>
    <t>Unternehmenswert</t>
  </si>
  <si>
    <t>(1xSW+2xEW)</t>
  </si>
  <si>
    <t>Geteilt durch Anzahl Titel (gesamt)</t>
  </si>
  <si>
    <t>unbekannt</t>
  </si>
  <si>
    <t>Kapitalisierungszinssatz</t>
  </si>
  <si>
    <t>Stille Reserven Immobilien</t>
  </si>
  <si>
    <t>Stille Reserven Beteiligungen</t>
  </si>
  <si>
    <t>Steuerkurs pro Titel</t>
  </si>
  <si>
    <t>Versteuerte Stille Reserven</t>
  </si>
  <si>
    <t>Steuerkus brutto gerundet (auf CHF 50.-)</t>
  </si>
  <si>
    <t>Muster AG</t>
  </si>
  <si>
    <t>Uster</t>
  </si>
  <si>
    <t>Formular erstellt:</t>
  </si>
  <si>
    <t>© 2015, hit Treuhand GmbH</t>
  </si>
</sst>
</file>

<file path=xl/styles.xml><?xml version="1.0" encoding="utf-8"?>
<styleSheet xmlns="http://schemas.openxmlformats.org/spreadsheetml/2006/main">
  <numFmts count="3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/\ mmm\ yy"/>
    <numFmt numFmtId="171" formatCode="d/\ mmm"/>
    <numFmt numFmtId="172" formatCode="General_)"/>
    <numFmt numFmtId="173" formatCode="#,##0.00_);\(#,##0.00\)"/>
    <numFmt numFmtId="174" formatCode="#,##0.00&quot;Fr.&quot;_);\(#,##0.00&quot;Fr.&quot;\)"/>
    <numFmt numFmtId="175" formatCode="0.00_)"/>
    <numFmt numFmtId="176" formatCode="#,##0.000;\-#,##0.000"/>
    <numFmt numFmtId="177" formatCode="#,##0.0;\-#,##0.0"/>
    <numFmt numFmtId="178" formatCode="0.0"/>
    <numFmt numFmtId="179" formatCode="0.0%"/>
    <numFmt numFmtId="180" formatCode="_ * #,##0.0_ ;_ * \-#,##0.0_ ;_ * &quot;-&quot;??_ ;_ @_ "/>
    <numFmt numFmtId="181" formatCode="_ * #,##0_ ;_ * \-#,##0_ ;_ * &quot;-&quot;??_ ;_ @_ "/>
    <numFmt numFmtId="182" formatCode="#\ ?/10"/>
    <numFmt numFmtId="183" formatCode="#,##0.0000;\-#,##0.0000"/>
    <numFmt numFmtId="184" formatCode="\+#,##0;\-#,##0"/>
    <numFmt numFmtId="185" formatCode="d/m/yy"/>
    <numFmt numFmtId="186" formatCode="&quot;SFr.&quot;\ #,##0.00"/>
    <numFmt numFmtId="187" formatCode="\+#,##0;\-#,##0;\-"/>
    <numFmt numFmtId="188" formatCode="_ * #,##0.000_ ;_ * \-#,##0.000_ ;_ * &quot;-&quot;??_ ;_ @_ "/>
    <numFmt numFmtId="189" formatCode="_ * #,##0.0000_ ;_ * \-#,##0.0000_ ;_ * &quot;-&quot;??_ ;_ @_ "/>
    <numFmt numFmtId="190" formatCode="_ * #,##0.0_ ;_ * \-#,##0.0_ ;_ * &quot;-&quot;?_ ;_ @_ "/>
    <numFmt numFmtId="191" formatCode="_ * #,##0.0000_ ;_ * \-#,##0.0000_ ;_ * &quot;-&quot;????_ ;_ @_ "/>
    <numFmt numFmtId="192" formatCode=";;;"/>
    <numFmt numFmtId="193" formatCode="#,##0_ ;\-#,##0\ "/>
    <numFmt numFmtId="194" formatCode="_(* #,##0_);_(* \(#,##0\);_(* &quot;-&quot;_);_(@_)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8"/>
      <color indexed="8"/>
      <name val="Futura"/>
      <family val="2"/>
    </font>
    <font>
      <b/>
      <u val="single"/>
      <sz val="18"/>
      <name val="Futura"/>
      <family val="2"/>
    </font>
    <font>
      <sz val="12"/>
      <color indexed="8"/>
      <name val="Futura"/>
      <family val="2"/>
    </font>
    <font>
      <sz val="12"/>
      <name val="Futura"/>
      <family val="2"/>
    </font>
    <font>
      <b/>
      <u val="single"/>
      <sz val="14"/>
      <color indexed="8"/>
      <name val="Futur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2"/>
      <color indexed="8"/>
      <name val="Segoe UI"/>
      <family val="2"/>
    </font>
    <font>
      <sz val="1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9"/>
      <color indexed="8"/>
      <name val="Segoe UI"/>
      <family val="2"/>
    </font>
    <font>
      <sz val="7"/>
      <name val="Segoe UI"/>
      <family val="2"/>
    </font>
    <font>
      <b/>
      <sz val="7"/>
      <name val="Segoe UI"/>
      <family val="2"/>
    </font>
    <font>
      <b/>
      <u val="single"/>
      <sz val="7"/>
      <name val="Segoe UI"/>
      <family val="2"/>
    </font>
    <font>
      <sz val="7"/>
      <color indexed="8"/>
      <name val="Segoe UI"/>
      <family val="2"/>
    </font>
    <font>
      <b/>
      <sz val="16"/>
      <name val="Segoe UI"/>
      <family val="2"/>
    </font>
    <font>
      <sz val="8"/>
      <name val="Segoe UI"/>
      <family val="2"/>
    </font>
    <font>
      <b/>
      <sz val="8"/>
      <color indexed="9"/>
      <name val="Segoe UI"/>
      <family val="2"/>
    </font>
    <font>
      <b/>
      <i/>
      <sz val="16"/>
      <name val="Segoe UI"/>
      <family val="2"/>
    </font>
    <font>
      <b/>
      <i/>
      <u val="single"/>
      <sz val="16"/>
      <name val="Segoe UI"/>
      <family val="2"/>
    </font>
    <font>
      <sz val="16"/>
      <name val="Segoe UI"/>
      <family val="2"/>
    </font>
    <font>
      <sz val="16"/>
      <color indexed="8"/>
      <name val="Segoe UI"/>
      <family val="2"/>
    </font>
    <font>
      <b/>
      <i/>
      <sz val="8"/>
      <color indexed="8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i/>
      <sz val="8"/>
      <name val="Segoe UI"/>
      <family val="2"/>
    </font>
    <font>
      <i/>
      <sz val="8"/>
      <color indexed="8"/>
      <name val="Segoe UI"/>
      <family val="2"/>
    </font>
    <font>
      <b/>
      <sz val="8"/>
      <color indexed="8"/>
      <name val="Segoe UI"/>
      <family val="2"/>
    </font>
    <font>
      <b/>
      <sz val="9"/>
      <color indexed="9"/>
      <name val="Segoe UI"/>
      <family val="2"/>
    </font>
    <font>
      <sz val="6"/>
      <color indexed="8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5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39" fontId="4" fillId="0" borderId="0">
      <alignment horizontal="left"/>
      <protection locked="0"/>
    </xf>
    <xf numFmtId="172" fontId="5" fillId="0" borderId="0">
      <alignment/>
      <protection/>
    </xf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172" fontId="7" fillId="0" borderId="0">
      <alignment/>
      <protection/>
    </xf>
    <xf numFmtId="39" fontId="6" fillId="0" borderId="0" applyBorder="0">
      <alignment horizontal="left"/>
      <protection locked="0"/>
    </xf>
    <xf numFmtId="39" fontId="8" fillId="0" borderId="0">
      <alignment horizontal="left"/>
      <protection locked="0"/>
    </xf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2" borderId="9" applyNumberFormat="0" applyAlignment="0" applyProtection="0"/>
  </cellStyleXfs>
  <cellXfs count="81">
    <xf numFmtId="0" fontId="0" fillId="0" borderId="0" xfId="0" applyAlignment="1">
      <alignment/>
    </xf>
    <xf numFmtId="39" fontId="12" fillId="33" borderId="0" xfId="56" applyFont="1" applyFill="1" applyProtection="1">
      <alignment horizontal="left"/>
      <protection/>
    </xf>
    <xf numFmtId="192" fontId="12" fillId="33" borderId="0" xfId="56" applyNumberFormat="1" applyFont="1" applyFill="1" applyProtection="1">
      <alignment horizontal="left"/>
      <protection hidden="1" locked="0"/>
    </xf>
    <xf numFmtId="39" fontId="12" fillId="0" borderId="0" xfId="56" applyFont="1" applyProtection="1">
      <alignment horizontal="left"/>
      <protection/>
    </xf>
    <xf numFmtId="39" fontId="12" fillId="0" borderId="0" xfId="56" applyFont="1" applyFill="1" applyProtection="1">
      <alignment horizontal="left"/>
      <protection/>
    </xf>
    <xf numFmtId="185" fontId="13" fillId="0" borderId="0" xfId="55" applyNumberFormat="1" applyFont="1" applyAlignment="1" applyProtection="1">
      <alignment horizontal="right"/>
      <protection/>
    </xf>
    <xf numFmtId="172" fontId="15" fillId="0" borderId="0" xfId="48" applyFont="1" applyBorder="1" applyAlignment="1" applyProtection="1">
      <alignment horizontal="centerContinuous"/>
      <protection/>
    </xf>
    <xf numFmtId="192" fontId="14" fillId="0" borderId="0" xfId="48" applyNumberFormat="1" applyFont="1" applyAlignment="1" applyProtection="1">
      <alignment horizontal="centerContinuous"/>
      <protection/>
    </xf>
    <xf numFmtId="0" fontId="15" fillId="0" borderId="10" xfId="0" applyFont="1" applyBorder="1" applyAlignment="1" applyProtection="1">
      <alignment horizontal="center" vertical="center" wrapText="1"/>
      <protection locked="0"/>
    </xf>
    <xf numFmtId="39" fontId="16" fillId="0" borderId="0" xfId="56" applyFont="1" applyProtection="1">
      <alignment horizontal="left"/>
      <protection/>
    </xf>
    <xf numFmtId="185" fontId="17" fillId="0" borderId="0" xfId="55" applyNumberFormat="1" applyFont="1" applyAlignment="1" applyProtection="1">
      <alignment horizontal="right"/>
      <protection/>
    </xf>
    <xf numFmtId="172" fontId="18" fillId="0" borderId="0" xfId="48" applyFont="1" applyBorder="1" applyAlignment="1" applyProtection="1">
      <alignment horizontal="centerContinuous"/>
      <protection/>
    </xf>
    <xf numFmtId="172" fontId="19" fillId="0" borderId="0" xfId="48" applyFont="1" applyAlignment="1" applyProtection="1">
      <alignment horizontal="centerContinuous"/>
      <protection/>
    </xf>
    <xf numFmtId="39" fontId="20" fillId="0" borderId="11" xfId="56" applyFont="1" applyBorder="1" applyAlignment="1" applyProtection="1">
      <alignment horizontal="center"/>
      <protection/>
    </xf>
    <xf numFmtId="39" fontId="20" fillId="0" borderId="0" xfId="56" applyFont="1" applyProtection="1">
      <alignment horizontal="left"/>
      <protection/>
    </xf>
    <xf numFmtId="172" fontId="21" fillId="0" borderId="0" xfId="48" applyFont="1" applyBorder="1" applyAlignment="1" applyProtection="1">
      <alignment horizontal="centerContinuous" vertical="center"/>
      <protection/>
    </xf>
    <xf numFmtId="172" fontId="22" fillId="0" borderId="0" xfId="48" applyFont="1" applyAlignment="1" applyProtection="1">
      <alignment horizontal="right" vertical="center"/>
      <protection/>
    </xf>
    <xf numFmtId="39" fontId="23" fillId="34" borderId="12" xfId="56" applyFont="1" applyFill="1" applyBorder="1" applyAlignment="1" applyProtection="1">
      <alignment horizontal="center" vertical="center"/>
      <protection locked="0"/>
    </xf>
    <xf numFmtId="39" fontId="12" fillId="0" borderId="0" xfId="56" applyFont="1" applyAlignment="1" applyProtection="1">
      <alignment horizontal="left" vertical="center"/>
      <protection/>
    </xf>
    <xf numFmtId="0" fontId="24" fillId="0" borderId="0" xfId="48" applyNumberFormat="1" applyFont="1" applyAlignment="1" applyProtection="1">
      <alignment horizontal="left"/>
      <protection/>
    </xf>
    <xf numFmtId="0" fontId="25" fillId="0" borderId="0" xfId="48" applyNumberFormat="1" applyFont="1" applyAlignment="1" applyProtection="1">
      <alignment horizontal="left"/>
      <protection/>
    </xf>
    <xf numFmtId="172" fontId="26" fillId="0" borderId="0" xfId="55" applyFont="1" applyAlignment="1" applyProtection="1">
      <alignment horizontal="centerContinuous"/>
      <protection/>
    </xf>
    <xf numFmtId="192" fontId="26" fillId="0" borderId="0" xfId="55" applyNumberFormat="1" applyFont="1" applyAlignment="1" applyProtection="1">
      <alignment horizontal="right"/>
      <protection/>
    </xf>
    <xf numFmtId="185" fontId="26" fillId="0" borderId="0" xfId="55" applyNumberFormat="1" applyFont="1" applyAlignment="1" applyProtection="1">
      <alignment horizontal="right"/>
      <protection/>
    </xf>
    <xf numFmtId="39" fontId="27" fillId="0" borderId="0" xfId="56" applyFont="1" applyProtection="1">
      <alignment horizontal="left"/>
      <protection/>
    </xf>
    <xf numFmtId="39" fontId="28" fillId="0" borderId="0" xfId="56" applyFont="1" applyBorder="1" applyProtection="1">
      <alignment horizontal="left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39" fontId="30" fillId="0" borderId="10" xfId="56" applyFont="1" applyBorder="1" applyProtection="1">
      <alignment horizontal="left"/>
      <protection/>
    </xf>
    <xf numFmtId="39" fontId="30" fillId="0" borderId="0" xfId="56" applyFont="1" applyProtection="1">
      <alignment horizontal="left"/>
      <protection/>
    </xf>
    <xf numFmtId="0" fontId="22" fillId="0" borderId="0" xfId="0" applyFont="1" applyAlignment="1" applyProtection="1">
      <alignment/>
      <protection/>
    </xf>
    <xf numFmtId="41" fontId="22" fillId="0" borderId="10" xfId="49" applyNumberFormat="1" applyFont="1" applyBorder="1" applyAlignment="1" applyProtection="1">
      <alignment/>
      <protection locked="0"/>
    </xf>
    <xf numFmtId="0" fontId="22" fillId="0" borderId="0" xfId="49" applyNumberFormat="1" applyFont="1" applyBorder="1" applyAlignment="1" applyProtection="1">
      <alignment horizontal="left"/>
      <protection/>
    </xf>
    <xf numFmtId="41" fontId="22" fillId="0" borderId="13" xfId="49" applyNumberFormat="1" applyFont="1" applyBorder="1" applyAlignment="1" applyProtection="1">
      <alignment/>
      <protection/>
    </xf>
    <xf numFmtId="41" fontId="22" fillId="0" borderId="10" xfId="0" applyNumberFormat="1" applyFont="1" applyBorder="1" applyAlignment="1" applyProtection="1">
      <alignment/>
      <protection/>
    </xf>
    <xf numFmtId="41" fontId="22" fillId="0" borderId="14" xfId="0" applyNumberFormat="1" applyFont="1" applyBorder="1" applyAlignment="1" applyProtection="1">
      <alignment/>
      <protection/>
    </xf>
    <xf numFmtId="12" fontId="22" fillId="0" borderId="0" xfId="0" applyNumberFormat="1" applyFont="1" applyAlignment="1" applyProtection="1">
      <alignment/>
      <protection/>
    </xf>
    <xf numFmtId="9" fontId="22" fillId="0" borderId="0" xfId="0" applyNumberFormat="1" applyFont="1" applyAlignment="1" applyProtection="1">
      <alignment/>
      <protection locked="0"/>
    </xf>
    <xf numFmtId="9" fontId="22" fillId="0" borderId="0" xfId="0" applyNumberFormat="1" applyFont="1" applyAlignment="1" applyProtection="1">
      <alignment/>
      <protection/>
    </xf>
    <xf numFmtId="10" fontId="31" fillId="0" borderId="10" xfId="0" applyNumberFormat="1" applyFont="1" applyBorder="1" applyAlignment="1" applyProtection="1">
      <alignment/>
      <protection locked="0"/>
    </xf>
    <xf numFmtId="0" fontId="22" fillId="35" borderId="15" xfId="0" applyFont="1" applyFill="1" applyBorder="1" applyAlignment="1" applyProtection="1">
      <alignment/>
      <protection/>
    </xf>
    <xf numFmtId="41" fontId="22" fillId="35" borderId="16" xfId="0" applyNumberFormat="1" applyFont="1" applyFill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41" fontId="22" fillId="0" borderId="18" xfId="0" applyNumberFormat="1" applyFont="1" applyBorder="1" applyAlignment="1" applyProtection="1">
      <alignment/>
      <protection/>
    </xf>
    <xf numFmtId="37" fontId="30" fillId="0" borderId="0" xfId="56" applyNumberFormat="1" applyFont="1" applyBorder="1" applyAlignment="1" applyProtection="1">
      <alignment horizontal="right"/>
      <protection/>
    </xf>
    <xf numFmtId="41" fontId="32" fillId="0" borderId="10" xfId="56" applyNumberFormat="1" applyFont="1" applyBorder="1" applyProtection="1">
      <alignment horizontal="left"/>
      <protection/>
    </xf>
    <xf numFmtId="37" fontId="30" fillId="0" borderId="0" xfId="56" applyNumberFormat="1" applyFont="1" applyAlignment="1" applyProtection="1">
      <alignment horizontal="right"/>
      <protection/>
    </xf>
    <xf numFmtId="41" fontId="30" fillId="0" borderId="10" xfId="56" applyNumberFormat="1" applyFont="1" applyBorder="1" applyAlignment="1" applyProtection="1">
      <alignment horizontal="right"/>
      <protection locked="0"/>
    </xf>
    <xf numFmtId="41" fontId="30" fillId="0" borderId="10" xfId="56" applyNumberFormat="1" applyFont="1" applyBorder="1" applyProtection="1">
      <alignment horizontal="left"/>
      <protection/>
    </xf>
    <xf numFmtId="39" fontId="33" fillId="36" borderId="19" xfId="56" applyFont="1" applyFill="1" applyBorder="1" applyProtection="1">
      <alignment horizontal="left"/>
      <protection/>
    </xf>
    <xf numFmtId="39" fontId="30" fillId="36" borderId="19" xfId="56" applyFont="1" applyFill="1" applyBorder="1" applyProtection="1">
      <alignment horizontal="left"/>
      <protection/>
    </xf>
    <xf numFmtId="41" fontId="33" fillId="36" borderId="20" xfId="56" applyNumberFormat="1" applyFont="1" applyFill="1" applyBorder="1" applyAlignment="1" applyProtection="1">
      <alignment horizontal="right"/>
      <protection/>
    </xf>
    <xf numFmtId="39" fontId="28" fillId="0" borderId="0" xfId="56" applyFont="1" applyFill="1" applyBorder="1" applyProtection="1">
      <alignment horizontal="left"/>
      <protection/>
    </xf>
    <xf numFmtId="39" fontId="30" fillId="0" borderId="0" xfId="56" applyFont="1" applyFill="1" applyBorder="1" applyProtection="1">
      <alignment horizontal="left"/>
      <protection/>
    </xf>
    <xf numFmtId="41" fontId="30" fillId="0" borderId="18" xfId="56" applyNumberFormat="1" applyFont="1" applyFill="1" applyBorder="1" applyAlignment="1" applyProtection="1">
      <alignment horizontal="right"/>
      <protection/>
    </xf>
    <xf numFmtId="41" fontId="30" fillId="0" borderId="10" xfId="56" applyNumberFormat="1" applyFont="1" applyFill="1" applyBorder="1" applyAlignment="1" applyProtection="1">
      <alignment horizontal="right"/>
      <protection/>
    </xf>
    <xf numFmtId="39" fontId="30" fillId="0" borderId="0" xfId="56" applyFont="1" applyFill="1" applyProtection="1">
      <alignment horizontal="left"/>
      <protection/>
    </xf>
    <xf numFmtId="39" fontId="33" fillId="0" borderId="0" xfId="56" applyFont="1" applyProtection="1">
      <alignment horizontal="left"/>
      <protection/>
    </xf>
    <xf numFmtId="41" fontId="30" fillId="0" borderId="10" xfId="56" applyNumberFormat="1" applyFont="1" applyBorder="1" applyAlignment="1" applyProtection="1">
      <alignment horizontal="right"/>
      <protection/>
    </xf>
    <xf numFmtId="0" fontId="22" fillId="0" borderId="15" xfId="0" applyFont="1" applyFill="1" applyBorder="1" applyAlignment="1" applyProtection="1">
      <alignment/>
      <protection/>
    </xf>
    <xf numFmtId="41" fontId="22" fillId="0" borderId="16" xfId="0" applyNumberFormat="1" applyFont="1" applyFill="1" applyBorder="1" applyAlignment="1" applyProtection="1">
      <alignment/>
      <protection/>
    </xf>
    <xf numFmtId="190" fontId="30" fillId="0" borderId="10" xfId="56" applyNumberFormat="1" applyFont="1" applyBorder="1" applyAlignment="1" applyProtection="1">
      <alignment horizontal="right"/>
      <protection locked="0"/>
    </xf>
    <xf numFmtId="39" fontId="33" fillId="0" borderId="0" xfId="56" applyFont="1" applyBorder="1" applyProtection="1">
      <alignment horizontal="left"/>
      <protection/>
    </xf>
    <xf numFmtId="41" fontId="22" fillId="0" borderId="17" xfId="0" applyNumberFormat="1" applyFont="1" applyBorder="1" applyAlignment="1" applyProtection="1">
      <alignment/>
      <protection/>
    </xf>
    <xf numFmtId="185" fontId="30" fillId="0" borderId="0" xfId="56" applyNumberFormat="1" applyFont="1" applyProtection="1">
      <alignment horizontal="left"/>
      <protection/>
    </xf>
    <xf numFmtId="0" fontId="14" fillId="0" borderId="0" xfId="55" applyNumberFormat="1" applyFont="1" applyAlignment="1" applyProtection="1">
      <alignment horizontal="right"/>
      <protection/>
    </xf>
    <xf numFmtId="192" fontId="12" fillId="33" borderId="0" xfId="56" applyNumberFormat="1" applyFont="1" applyFill="1" applyProtection="1">
      <alignment horizontal="left"/>
      <protection/>
    </xf>
    <xf numFmtId="192" fontId="22" fillId="0" borderId="15" xfId="0" applyNumberFormat="1" applyFont="1" applyFill="1" applyBorder="1" applyAlignment="1" applyProtection="1">
      <alignment/>
      <protection/>
    </xf>
    <xf numFmtId="39" fontId="34" fillId="37" borderId="0" xfId="56" applyFont="1" applyFill="1" applyBorder="1" applyAlignment="1" applyProtection="1">
      <alignment horizontal="left" vertical="center"/>
      <protection locked="0"/>
    </xf>
    <xf numFmtId="39" fontId="34" fillId="37" borderId="0" xfId="56" applyFont="1" applyFill="1" applyBorder="1" applyAlignment="1" applyProtection="1">
      <alignment horizontal="left" vertical="center"/>
      <protection/>
    </xf>
    <xf numFmtId="39" fontId="34" fillId="37" borderId="0" xfId="56" applyFont="1" applyFill="1" applyBorder="1" applyAlignment="1" applyProtection="1">
      <alignment horizontal="right" vertical="center"/>
      <protection/>
    </xf>
    <xf numFmtId="39" fontId="34" fillId="37" borderId="0" xfId="56" applyFont="1" applyFill="1" applyBorder="1" applyAlignment="1" applyProtection="1">
      <alignment horizontal="right" vertical="center"/>
      <protection locked="0"/>
    </xf>
    <xf numFmtId="39" fontId="33" fillId="38" borderId="19" xfId="56" applyFont="1" applyFill="1" applyBorder="1" applyProtection="1">
      <alignment horizontal="left"/>
      <protection/>
    </xf>
    <xf numFmtId="39" fontId="30" fillId="38" borderId="19" xfId="56" applyFont="1" applyFill="1" applyBorder="1" applyProtection="1">
      <alignment horizontal="left"/>
      <protection/>
    </xf>
    <xf numFmtId="41" fontId="33" fillId="38" borderId="20" xfId="56" applyNumberFormat="1" applyFont="1" applyFill="1" applyBorder="1" applyAlignment="1" applyProtection="1">
      <alignment horizontal="right"/>
      <protection/>
    </xf>
    <xf numFmtId="39" fontId="35" fillId="0" borderId="0" xfId="56" applyFont="1" applyProtection="1">
      <alignment horizontal="left"/>
      <protection locked="0"/>
    </xf>
    <xf numFmtId="39" fontId="35" fillId="0" borderId="0" xfId="56" applyFont="1" applyProtection="1">
      <alignment horizontal="left"/>
      <protection/>
    </xf>
    <xf numFmtId="185" fontId="35" fillId="0" borderId="0" xfId="56" applyNumberFormat="1" applyFont="1" applyProtection="1">
      <alignment horizontal="left"/>
      <protection/>
    </xf>
    <xf numFmtId="181" fontId="22" fillId="0" borderId="0" xfId="49" applyNumberFormat="1" applyFont="1" applyBorder="1" applyAlignment="1" applyProtection="1">
      <alignment/>
      <protection locked="0"/>
    </xf>
    <xf numFmtId="0" fontId="22" fillId="0" borderId="21" xfId="0" applyFont="1" applyBorder="1" applyAlignment="1" applyProtection="1">
      <alignment/>
      <protection locked="0"/>
    </xf>
    <xf numFmtId="37" fontId="16" fillId="0" borderId="0" xfId="56" applyNumberFormat="1" applyFont="1" applyAlignment="1" applyProtection="1">
      <alignment horizontal="right"/>
      <protection/>
    </xf>
    <xf numFmtId="0" fontId="0" fillId="0" borderId="0" xfId="0" applyAlignment="1">
      <alignment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aupttitel" xfId="47"/>
    <cellStyle name="Haupttitel_Gewinn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Standard_Gewinn" xfId="55"/>
    <cellStyle name="Standard_Unternehmungsbewertung" xfId="56"/>
    <cellStyle name="Titel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2">
    <dxf>
      <fill>
        <patternFill>
          <bgColor indexed="10"/>
        </patternFill>
      </fill>
    </dxf>
    <dxf>
      <fill>
        <patternFill>
          <bgColor indexed="1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75"/>
          <c:y val="0.13375"/>
          <c:w val="0.969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Tabelle!$A$26</c:f>
              <c:strCache>
                <c:ptCount val="1"/>
                <c:pt idx="0">
                  <c:v>Unternehmenswert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Tabelle!$D$5:$M$5</c:f>
              <c:numCache/>
            </c:numRef>
          </c:cat>
          <c:val>
            <c:numRef>
              <c:f>Tabelle!$D$26:$M$26</c:f>
              <c:numCache/>
            </c:numRef>
          </c:val>
        </c:ser>
        <c:overlap val="-27"/>
        <c:gapWidth val="219"/>
        <c:axId val="50252423"/>
        <c:axId val="49618624"/>
      </c:barChart>
      <c:catAx>
        <c:axId val="502524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618624"/>
        <c:crosses val="autoZero"/>
        <c:auto val="1"/>
        <c:lblOffset val="100"/>
        <c:tickLblSkip val="1"/>
        <c:noMultiLvlLbl val="0"/>
      </c:catAx>
      <c:valAx>
        <c:axId val="496186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2524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</xdr:col>
      <xdr:colOff>95250</xdr:colOff>
      <xdr:row>0</xdr:row>
      <xdr:rowOff>228600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47625" y="28575"/>
          <a:ext cx="1104900" cy="200025"/>
        </a:xfrm>
        <a:prstGeom prst="rect">
          <a:avLst/>
        </a:prstGeom>
        <a:solidFill>
          <a:srgbClr val="00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Version 04.02.2015</a:t>
          </a:r>
        </a:p>
      </xdr:txBody>
    </xdr:sp>
    <xdr:clientData fPrintsWithSheet="0"/>
  </xdr:twoCellAnchor>
  <xdr:twoCellAnchor>
    <xdr:from>
      <xdr:col>1</xdr:col>
      <xdr:colOff>495300</xdr:colOff>
      <xdr:row>36</xdr:row>
      <xdr:rowOff>0</xdr:rowOff>
    </xdr:from>
    <xdr:to>
      <xdr:col>7</xdr:col>
      <xdr:colOff>685800</xdr:colOff>
      <xdr:row>39</xdr:row>
      <xdr:rowOff>0</xdr:rowOff>
    </xdr:to>
    <xdr:graphicFrame>
      <xdr:nvGraphicFramePr>
        <xdr:cNvPr id="2" name="Diagramm 1"/>
        <xdr:cNvGraphicFramePr/>
      </xdr:nvGraphicFramePr>
      <xdr:xfrm>
        <a:off x="1552575" y="5057775"/>
        <a:ext cx="42481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GridLines="0" tabSelected="1" zoomScale="120" zoomScaleNormal="120" zoomScalePageLayoutView="0" workbookViewId="0" topLeftCell="A1">
      <selection activeCell="A39" sqref="A39"/>
    </sheetView>
  </sheetViews>
  <sheetFormatPr defaultColWidth="0" defaultRowHeight="12.75" zeroHeight="1"/>
  <cols>
    <col min="1" max="1" width="15.8515625" style="3" customWidth="1"/>
    <col min="2" max="2" width="14.7109375" style="3" customWidth="1"/>
    <col min="3" max="3" width="5.00390625" style="3" customWidth="1"/>
    <col min="4" max="13" width="10.28125" style="3" customWidth="1"/>
    <col min="14" max="16384" width="0" style="3" hidden="1" customWidth="1"/>
  </cols>
  <sheetData>
    <row r="1" spans="1:13" ht="19.5" customHeight="1">
      <c r="A1" s="1"/>
      <c r="B1" s="65">
        <v>2</v>
      </c>
      <c r="C1" s="1"/>
      <c r="D1" s="1"/>
      <c r="E1" s="1"/>
      <c r="F1" s="2">
        <v>1</v>
      </c>
      <c r="G1" s="1"/>
      <c r="H1" s="1"/>
      <c r="I1" s="1"/>
      <c r="J1" s="1"/>
      <c r="K1" s="1"/>
      <c r="L1" s="1"/>
      <c r="M1" s="1"/>
    </row>
    <row r="2" s="4" customFormat="1" ht="3" customHeight="1"/>
    <row r="3" spans="1:13" s="9" customFormat="1" ht="12">
      <c r="A3" s="67" t="s">
        <v>30</v>
      </c>
      <c r="B3" s="68"/>
      <c r="C3" s="68"/>
      <c r="D3" s="68"/>
      <c r="E3" s="68"/>
      <c r="F3" s="68"/>
      <c r="G3" s="68"/>
      <c r="H3" s="68"/>
      <c r="I3" s="68"/>
      <c r="J3" s="69"/>
      <c r="K3" s="69"/>
      <c r="L3" s="69"/>
      <c r="M3" s="70" t="s">
        <v>31</v>
      </c>
    </row>
    <row r="4" spans="1:13" s="24" customFormat="1" ht="35.25" customHeight="1">
      <c r="A4" s="19" t="str">
        <f>"Steuerwertberechnung "&amp;IF(Rechtsform=1,"Aktien","Stammanteile")</f>
        <v>Steuerwertberechnung Aktien</v>
      </c>
      <c r="B4" s="20"/>
      <c r="C4" s="21"/>
      <c r="D4" s="21"/>
      <c r="E4" s="21"/>
      <c r="F4" s="21"/>
      <c r="G4" s="21"/>
      <c r="H4" s="22" t="s">
        <v>17</v>
      </c>
      <c r="I4" s="22" t="s">
        <v>18</v>
      </c>
      <c r="J4" s="22" t="s">
        <v>19</v>
      </c>
      <c r="K4" s="22" t="s">
        <v>23</v>
      </c>
      <c r="L4" s="23"/>
      <c r="M4" s="23"/>
    </row>
    <row r="5" spans="1:13" s="9" customFormat="1" ht="13.5" customHeight="1">
      <c r="A5" s="64"/>
      <c r="B5" s="6"/>
      <c r="C5" s="7">
        <v>2003</v>
      </c>
      <c r="D5" s="8">
        <v>2008</v>
      </c>
      <c r="E5" s="8">
        <f aca="true" t="shared" si="0" ref="E5:M5">D5+1</f>
        <v>2009</v>
      </c>
      <c r="F5" s="8">
        <f t="shared" si="0"/>
        <v>2010</v>
      </c>
      <c r="G5" s="8">
        <f t="shared" si="0"/>
        <v>2011</v>
      </c>
      <c r="H5" s="8">
        <f t="shared" si="0"/>
        <v>2012</v>
      </c>
      <c r="I5" s="8">
        <f t="shared" si="0"/>
        <v>2013</v>
      </c>
      <c r="J5" s="8">
        <f t="shared" si="0"/>
        <v>2014</v>
      </c>
      <c r="K5" s="8">
        <f t="shared" si="0"/>
        <v>2015</v>
      </c>
      <c r="L5" s="8">
        <f t="shared" si="0"/>
        <v>2016</v>
      </c>
      <c r="M5" s="8">
        <f t="shared" si="0"/>
        <v>2017</v>
      </c>
    </row>
    <row r="6" spans="1:13" s="14" customFormat="1" ht="9.75" thickBot="1">
      <c r="A6" s="10"/>
      <c r="B6" s="11"/>
      <c r="C6" s="12"/>
      <c r="D6" s="13" t="s">
        <v>11</v>
      </c>
      <c r="E6" s="13" t="s">
        <v>11</v>
      </c>
      <c r="F6" s="13" t="s">
        <v>11</v>
      </c>
      <c r="G6" s="13" t="s">
        <v>11</v>
      </c>
      <c r="H6" s="13" t="s">
        <v>11</v>
      </c>
      <c r="I6" s="13" t="s">
        <v>11</v>
      </c>
      <c r="J6" s="13" t="s">
        <v>11</v>
      </c>
      <c r="K6" s="13" t="s">
        <v>11</v>
      </c>
      <c r="L6" s="13" t="s">
        <v>11</v>
      </c>
      <c r="M6" s="13" t="s">
        <v>11</v>
      </c>
    </row>
    <row r="7" spans="1:13" s="18" customFormat="1" ht="13.5" customHeight="1" thickBot="1" thickTop="1">
      <c r="A7" s="5"/>
      <c r="B7" s="15"/>
      <c r="C7" s="16" t="s">
        <v>16</v>
      </c>
      <c r="D7" s="17" t="s">
        <v>17</v>
      </c>
      <c r="E7" s="17" t="s">
        <v>17</v>
      </c>
      <c r="F7" s="17" t="s">
        <v>17</v>
      </c>
      <c r="G7" s="17" t="s">
        <v>17</v>
      </c>
      <c r="H7" s="17" t="s">
        <v>19</v>
      </c>
      <c r="I7" s="17" t="s">
        <v>19</v>
      </c>
      <c r="J7" s="17" t="s">
        <v>19</v>
      </c>
      <c r="K7" s="17" t="s">
        <v>19</v>
      </c>
      <c r="L7" s="17" t="s">
        <v>19</v>
      </c>
      <c r="M7" s="17" t="s">
        <v>19</v>
      </c>
    </row>
    <row r="8" spans="1:13" s="28" customFormat="1" ht="11.25" thickTop="1">
      <c r="A8" s="25" t="s">
        <v>0</v>
      </c>
      <c r="B8" s="25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s="28" customFormat="1" ht="10.5">
      <c r="A9" s="29" t="s">
        <v>4</v>
      </c>
      <c r="B9" s="29"/>
      <c r="D9" s="30"/>
      <c r="E9" s="30"/>
      <c r="F9" s="30">
        <v>16780</v>
      </c>
      <c r="G9" s="30">
        <v>21081</v>
      </c>
      <c r="H9" s="30">
        <v>14562</v>
      </c>
      <c r="I9" s="30">
        <v>9020</v>
      </c>
      <c r="J9" s="30">
        <v>53034</v>
      </c>
      <c r="K9" s="30"/>
      <c r="L9" s="30"/>
      <c r="M9" s="30"/>
    </row>
    <row r="10" spans="1:13" s="28" customFormat="1" ht="10.5">
      <c r="A10" s="29" t="s">
        <v>5</v>
      </c>
      <c r="B10" s="29"/>
      <c r="C10" s="31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28" customFormat="1" ht="10.5">
      <c r="A11" s="29" t="s">
        <v>6</v>
      </c>
      <c r="B11" s="77">
        <v>0</v>
      </c>
      <c r="C11" s="78"/>
      <c r="D11" s="32">
        <f aca="true" t="shared" si="1" ref="D11:M11">D9+D10</f>
        <v>0</v>
      </c>
      <c r="E11" s="32">
        <f t="shared" si="1"/>
        <v>0</v>
      </c>
      <c r="F11" s="32">
        <f t="shared" si="1"/>
        <v>16780</v>
      </c>
      <c r="G11" s="32">
        <f t="shared" si="1"/>
        <v>21081</v>
      </c>
      <c r="H11" s="32">
        <f t="shared" si="1"/>
        <v>14562</v>
      </c>
      <c r="I11" s="32">
        <f t="shared" si="1"/>
        <v>9020</v>
      </c>
      <c r="J11" s="32">
        <f t="shared" si="1"/>
        <v>53034</v>
      </c>
      <c r="K11" s="32">
        <f t="shared" si="1"/>
        <v>0</v>
      </c>
      <c r="L11" s="32">
        <f t="shared" si="1"/>
        <v>0</v>
      </c>
      <c r="M11" s="32">
        <f t="shared" si="1"/>
        <v>0</v>
      </c>
    </row>
    <row r="12" spans="1:13" s="28" customFormat="1" ht="10.5">
      <c r="A12" s="29" t="s">
        <v>7</v>
      </c>
      <c r="B12" s="29" t="str">
        <f>IF(Modell=1,"(2 x n) +(1 x n-1)","(n) + (n-1) + (n-2)")</f>
        <v>(n) + (n-1) + (n-2)</v>
      </c>
      <c r="C12" s="29"/>
      <c r="D12" s="34">
        <f aca="true" t="shared" si="2" ref="D12:M12">IF(Modell=1,IF(COUNTIF(C11:D11,0)&lt;1,2*D11+C11,""),IF(COUNTIF(B11:D11,0)&lt;1,SUM(B11:D11),""))</f>
      </c>
      <c r="E12" s="34">
        <f t="shared" si="2"/>
      </c>
      <c r="F12" s="34">
        <f t="shared" si="2"/>
      </c>
      <c r="G12" s="34">
        <f t="shared" si="2"/>
      </c>
      <c r="H12" s="34">
        <f t="shared" si="2"/>
        <v>52423</v>
      </c>
      <c r="I12" s="34">
        <f t="shared" si="2"/>
        <v>44663</v>
      </c>
      <c r="J12" s="34">
        <f t="shared" si="2"/>
        <v>76616</v>
      </c>
      <c r="K12" s="34">
        <f t="shared" si="2"/>
      </c>
      <c r="L12" s="34">
        <f t="shared" si="2"/>
      </c>
      <c r="M12" s="34">
        <f t="shared" si="2"/>
      </c>
    </row>
    <row r="13" spans="1:13" s="28" customFormat="1" ht="10.5">
      <c r="A13" s="29" t="s">
        <v>1</v>
      </c>
      <c r="B13" s="29"/>
      <c r="C13" s="35">
        <v>0.3333333333333333</v>
      </c>
      <c r="D13" s="33">
        <f>IF(D12&lt;&gt;"",MAX(D12/3,0),"")</f>
      </c>
      <c r="E13" s="33">
        <f>IF(E12&lt;&gt;"",MAX(E12/3,0),"")</f>
      </c>
      <c r="F13" s="33">
        <f>IF(F12&lt;&gt;"",MAX(F12/3,0),"")</f>
      </c>
      <c r="G13" s="33">
        <f>IF(G12&lt;&gt;"",MAX(G12/3,0),"")</f>
      </c>
      <c r="H13" s="33">
        <f aca="true" t="shared" si="3" ref="H13:M13">IF(H12&lt;&gt;"",MAX(H12/3,0),"")</f>
        <v>17474.333333333332</v>
      </c>
      <c r="I13" s="33">
        <f t="shared" si="3"/>
        <v>14887.666666666666</v>
      </c>
      <c r="J13" s="33">
        <f t="shared" si="3"/>
        <v>25538.666666666668</v>
      </c>
      <c r="K13" s="33">
        <f t="shared" si="3"/>
      </c>
      <c r="L13" s="33">
        <f t="shared" si="3"/>
      </c>
      <c r="M13" s="33">
        <f t="shared" si="3"/>
      </c>
    </row>
    <row r="14" spans="1:13" s="28" customFormat="1" ht="10.5">
      <c r="A14" s="29" t="s">
        <v>24</v>
      </c>
      <c r="B14" s="29"/>
      <c r="C14" s="37"/>
      <c r="D14" s="38">
        <v>0.105</v>
      </c>
      <c r="E14" s="38">
        <v>0.09</v>
      </c>
      <c r="F14" s="38">
        <v>0.085</v>
      </c>
      <c r="G14" s="38">
        <v>0.085</v>
      </c>
      <c r="H14" s="38">
        <v>0.075</v>
      </c>
      <c r="I14" s="38">
        <v>0.08</v>
      </c>
      <c r="J14" s="38">
        <v>0.075</v>
      </c>
      <c r="K14" s="38"/>
      <c r="L14" s="38"/>
      <c r="M14" s="38"/>
    </row>
    <row r="15" spans="1:13" s="28" customFormat="1" ht="11.25" thickBot="1">
      <c r="A15" s="39" t="s">
        <v>8</v>
      </c>
      <c r="B15" s="39"/>
      <c r="C15" s="39"/>
      <c r="D15" s="40">
        <f aca="true" t="shared" si="4" ref="D15:M15">IF(OR(D13="",D14=""),"",MAX(0,D13/D14))</f>
      </c>
      <c r="E15" s="40">
        <f t="shared" si="4"/>
      </c>
      <c r="F15" s="40">
        <f t="shared" si="4"/>
      </c>
      <c r="G15" s="40">
        <f t="shared" si="4"/>
      </c>
      <c r="H15" s="40">
        <f t="shared" si="4"/>
        <v>232991.1111111111</v>
      </c>
      <c r="I15" s="40">
        <f t="shared" si="4"/>
        <v>186095.8333333333</v>
      </c>
      <c r="J15" s="40">
        <f t="shared" si="4"/>
        <v>340515.55555555556</v>
      </c>
      <c r="K15" s="40">
        <f t="shared" si="4"/>
      </c>
      <c r="L15" s="40">
        <f t="shared" si="4"/>
      </c>
      <c r="M15" s="40">
        <f t="shared" si="4"/>
      </c>
    </row>
    <row r="16" spans="1:13" s="28" customFormat="1" ht="6" customHeight="1">
      <c r="A16" s="41"/>
      <c r="B16" s="41"/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s="28" customFormat="1" ht="10.5">
      <c r="A17" s="25" t="s">
        <v>2</v>
      </c>
      <c r="B17" s="25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s="28" customFormat="1" ht="10.5">
      <c r="A18" s="28" t="str">
        <f>IF(Rechtsform=1,"Aktienkapital","Stammkapital")&amp;" einbezahlt"</f>
        <v>Aktienkapital einbezahlt</v>
      </c>
      <c r="C18" s="45"/>
      <c r="D18" s="46"/>
      <c r="E18" s="46"/>
      <c r="F18" s="46">
        <v>21000</v>
      </c>
      <c r="G18" s="46">
        <v>21000</v>
      </c>
      <c r="H18" s="46">
        <v>21000</v>
      </c>
      <c r="I18" s="46">
        <v>21000</v>
      </c>
      <c r="J18" s="46">
        <v>21000</v>
      </c>
      <c r="K18" s="46"/>
      <c r="L18" s="46"/>
      <c r="M18" s="46"/>
    </row>
    <row r="19" spans="1:13" s="28" customFormat="1" ht="10.5">
      <c r="A19" s="28" t="s">
        <v>9</v>
      </c>
      <c r="D19" s="46"/>
      <c r="E19" s="46"/>
      <c r="F19" s="46"/>
      <c r="G19" s="46">
        <v>7046</v>
      </c>
      <c r="H19" s="46">
        <v>8100</v>
      </c>
      <c r="I19" s="46">
        <v>8825</v>
      </c>
      <c r="J19" s="46">
        <v>8880</v>
      </c>
      <c r="K19" s="46"/>
      <c r="L19" s="46"/>
      <c r="M19" s="46"/>
    </row>
    <row r="20" spans="1:13" s="28" customFormat="1" ht="10.5">
      <c r="A20" s="28" t="s">
        <v>25</v>
      </c>
      <c r="D20" s="46"/>
      <c r="E20" s="46"/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/>
      <c r="L20" s="46"/>
      <c r="M20" s="46"/>
    </row>
    <row r="21" spans="1:13" s="28" customFormat="1" ht="10.5">
      <c r="A21" s="28" t="s">
        <v>26</v>
      </c>
      <c r="D21" s="46"/>
      <c r="E21" s="46"/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/>
      <c r="L21" s="46"/>
      <c r="M21" s="46"/>
    </row>
    <row r="22" spans="1:13" s="28" customFormat="1" ht="10.5">
      <c r="A22" s="28" t="s">
        <v>28</v>
      </c>
      <c r="D22" s="46"/>
      <c r="E22" s="46"/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/>
      <c r="L22" s="46"/>
      <c r="M22" s="46"/>
    </row>
    <row r="23" spans="1:13" s="28" customFormat="1" ht="10.5">
      <c r="A23" s="28" t="s">
        <v>10</v>
      </c>
      <c r="D23" s="46"/>
      <c r="E23" s="46"/>
      <c r="F23" s="46">
        <f>861+16780</f>
        <v>17641</v>
      </c>
      <c r="G23" s="46">
        <f>0+21081</f>
        <v>21081</v>
      </c>
      <c r="H23" s="46">
        <f>26.9+14562</f>
        <v>14588.9</v>
      </c>
      <c r="I23" s="46">
        <f>63+9020</f>
        <v>9083</v>
      </c>
      <c r="J23" s="46">
        <f>28.44+53034</f>
        <v>53062.44</v>
      </c>
      <c r="K23" s="46"/>
      <c r="L23" s="46"/>
      <c r="M23" s="46"/>
    </row>
    <row r="24" spans="1:13" s="28" customFormat="1" ht="11.25" thickBot="1">
      <c r="A24" s="39" t="s">
        <v>3</v>
      </c>
      <c r="B24" s="39"/>
      <c r="C24" s="39"/>
      <c r="D24" s="40">
        <f aca="true" t="shared" si="5" ref="D24:M24">SUM(D18:D23)</f>
        <v>0</v>
      </c>
      <c r="E24" s="40">
        <f t="shared" si="5"/>
        <v>0</v>
      </c>
      <c r="F24" s="40">
        <f t="shared" si="5"/>
        <v>38641</v>
      </c>
      <c r="G24" s="40">
        <f t="shared" si="5"/>
        <v>49127</v>
      </c>
      <c r="H24" s="40">
        <f t="shared" si="5"/>
        <v>43688.9</v>
      </c>
      <c r="I24" s="40">
        <f t="shared" si="5"/>
        <v>38908</v>
      </c>
      <c r="J24" s="40">
        <f t="shared" si="5"/>
        <v>82942.44</v>
      </c>
      <c r="K24" s="40">
        <f t="shared" si="5"/>
        <v>0</v>
      </c>
      <c r="L24" s="40">
        <f t="shared" si="5"/>
        <v>0</v>
      </c>
      <c r="M24" s="40">
        <f t="shared" si="5"/>
        <v>0</v>
      </c>
    </row>
    <row r="25" spans="4:13" s="28" customFormat="1" ht="6" customHeight="1"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1:13" s="28" customFormat="1" ht="11.25" thickBot="1">
      <c r="A26" s="48" t="s">
        <v>20</v>
      </c>
      <c r="B26" s="49" t="s">
        <v>21</v>
      </c>
      <c r="C26" s="49"/>
      <c r="D26" s="50">
        <f aca="true" t="shared" si="6" ref="D26:J26">IF(OR(D15="",D24=""),"",((D15*2)+D24)/3)</f>
      </c>
      <c r="E26" s="50">
        <f t="shared" si="6"/>
      </c>
      <c r="F26" s="50">
        <f t="shared" si="6"/>
      </c>
      <c r="G26" s="50">
        <f t="shared" si="6"/>
      </c>
      <c r="H26" s="50">
        <f t="shared" si="6"/>
        <v>169890.37407407406</v>
      </c>
      <c r="I26" s="50">
        <f t="shared" si="6"/>
        <v>137033.22222222222</v>
      </c>
      <c r="J26" s="50">
        <f t="shared" si="6"/>
        <v>254657.8503703704</v>
      </c>
      <c r="K26" s="50">
        <f>IF(OR(K15="",K24=""),"",((K15*2)+K24)/3)</f>
      </c>
      <c r="L26" s="50">
        <f>IF(OR(L15="",L24=""),"",((L15*2)+L24)/3)</f>
      </c>
      <c r="M26" s="50">
        <f>IF(OR(M15="",M24=""),"",((M15*2)+M24)/3)</f>
      </c>
    </row>
    <row r="27" spans="1:13" s="55" customFormat="1" ht="6" customHeight="1">
      <c r="A27" s="51"/>
      <c r="B27" s="51"/>
      <c r="C27" s="52"/>
      <c r="D27" s="53"/>
      <c r="E27" s="54"/>
      <c r="F27" s="54"/>
      <c r="G27" s="54"/>
      <c r="H27" s="54"/>
      <c r="I27" s="54"/>
      <c r="J27" s="54"/>
      <c r="K27" s="54"/>
      <c r="L27" s="54"/>
      <c r="M27" s="54"/>
    </row>
    <row r="28" spans="1:13" s="28" customFormat="1" ht="10.5">
      <c r="A28" s="29" t="s">
        <v>22</v>
      </c>
      <c r="B28" s="56"/>
      <c r="C28" s="56"/>
      <c r="D28" s="46"/>
      <c r="E28" s="46"/>
      <c r="F28" s="46">
        <v>3</v>
      </c>
      <c r="G28" s="46">
        <v>3</v>
      </c>
      <c r="H28" s="46">
        <v>3</v>
      </c>
      <c r="I28" s="46">
        <v>3</v>
      </c>
      <c r="J28" s="46">
        <v>3</v>
      </c>
      <c r="K28" s="46"/>
      <c r="L28" s="46"/>
      <c r="M28" s="46"/>
    </row>
    <row r="29" spans="1:13" s="28" customFormat="1" ht="10.5">
      <c r="A29" s="29" t="s">
        <v>13</v>
      </c>
      <c r="B29" s="56"/>
      <c r="C29" s="56"/>
      <c r="D29" s="57">
        <f>IF(OR(D28="",D15=""),0,D26/D28)</f>
        <v>0</v>
      </c>
      <c r="E29" s="57">
        <f>IF(OR(E28="",E15=""),0,E26/E28)</f>
        <v>0</v>
      </c>
      <c r="F29" s="57">
        <f>IF(OR(F28="",F15=""),0,F26/F28)</f>
        <v>0</v>
      </c>
      <c r="G29" s="57">
        <f aca="true" t="shared" si="7" ref="G29:M29">IF(OR(G28="",G15=""),0,G26/G28)</f>
        <v>0</v>
      </c>
      <c r="H29" s="57">
        <f t="shared" si="7"/>
        <v>56630.12469135802</v>
      </c>
      <c r="I29" s="57">
        <f t="shared" si="7"/>
        <v>45677.74074074074</v>
      </c>
      <c r="J29" s="57">
        <f t="shared" si="7"/>
        <v>84885.9501234568</v>
      </c>
      <c r="K29" s="57">
        <f t="shared" si="7"/>
        <v>0</v>
      </c>
      <c r="L29" s="57">
        <f t="shared" si="7"/>
        <v>0</v>
      </c>
      <c r="M29" s="57">
        <f t="shared" si="7"/>
        <v>0</v>
      </c>
    </row>
    <row r="30" spans="1:13" s="28" customFormat="1" ht="10.5">
      <c r="A30" s="29" t="s">
        <v>29</v>
      </c>
      <c r="B30" s="56"/>
      <c r="C30" s="56"/>
      <c r="D30" s="57">
        <f>IF(D29&lt;&gt;0,ROUNDDOWN(D29/50,0)*50,0)</f>
        <v>0</v>
      </c>
      <c r="E30" s="57">
        <f>IF(E29&lt;&gt;0,ROUNDDOWN(E29/50,0)*50,0)</f>
        <v>0</v>
      </c>
      <c r="F30" s="57">
        <f>IF(F29&lt;&gt;0,ROUNDDOWN(F29/50,0)*50,0)</f>
        <v>0</v>
      </c>
      <c r="G30" s="57">
        <f aca="true" t="shared" si="8" ref="G30:M30">IF(G29&lt;&gt;0,ROUNDDOWN(G29/50,0)*50,0)</f>
        <v>0</v>
      </c>
      <c r="H30" s="57">
        <f t="shared" si="8"/>
        <v>56600</v>
      </c>
      <c r="I30" s="57">
        <f t="shared" si="8"/>
        <v>45650</v>
      </c>
      <c r="J30" s="57">
        <f t="shared" si="8"/>
        <v>84850</v>
      </c>
      <c r="K30" s="57">
        <f t="shared" si="8"/>
        <v>0</v>
      </c>
      <c r="L30" s="57">
        <f t="shared" si="8"/>
        <v>0</v>
      </c>
      <c r="M30" s="57">
        <f t="shared" si="8"/>
        <v>0</v>
      </c>
    </row>
    <row r="31" spans="1:13" s="28" customFormat="1" ht="10.5">
      <c r="A31" s="29" t="s">
        <v>12</v>
      </c>
      <c r="C31" s="36">
        <v>0.3</v>
      </c>
      <c r="D31" s="33">
        <f aca="true" t="shared" si="9" ref="D31:M31">IF($C$32,D30*$C$31,0)</f>
        <v>0</v>
      </c>
      <c r="E31" s="33">
        <f t="shared" si="9"/>
        <v>0</v>
      </c>
      <c r="F31" s="33">
        <f t="shared" si="9"/>
        <v>0</v>
      </c>
      <c r="G31" s="33">
        <f t="shared" si="9"/>
        <v>0</v>
      </c>
      <c r="H31" s="33">
        <f t="shared" si="9"/>
        <v>0</v>
      </c>
      <c r="I31" s="33">
        <f t="shared" si="9"/>
        <v>0</v>
      </c>
      <c r="J31" s="33">
        <f t="shared" si="9"/>
        <v>0</v>
      </c>
      <c r="K31" s="33">
        <f t="shared" si="9"/>
        <v>0</v>
      </c>
      <c r="L31" s="33">
        <f t="shared" si="9"/>
        <v>0</v>
      </c>
      <c r="M31" s="33">
        <f t="shared" si="9"/>
        <v>0</v>
      </c>
    </row>
    <row r="32" spans="1:13" s="28" customFormat="1" ht="11.25" thickBot="1">
      <c r="A32" s="58" t="s">
        <v>27</v>
      </c>
      <c r="B32" s="58"/>
      <c r="C32" s="66" t="b">
        <v>0</v>
      </c>
      <c r="D32" s="59">
        <f>D30-D31</f>
        <v>0</v>
      </c>
      <c r="E32" s="59">
        <f>E30-E31</f>
        <v>0</v>
      </c>
      <c r="F32" s="59">
        <f>F30-F31</f>
        <v>0</v>
      </c>
      <c r="G32" s="59">
        <f aca="true" t="shared" si="10" ref="G32:M32">G30-G31</f>
        <v>0</v>
      </c>
      <c r="H32" s="59">
        <f t="shared" si="10"/>
        <v>56600</v>
      </c>
      <c r="I32" s="59">
        <f t="shared" si="10"/>
        <v>45650</v>
      </c>
      <c r="J32" s="59">
        <f t="shared" si="10"/>
        <v>84850</v>
      </c>
      <c r="K32" s="59">
        <f t="shared" si="10"/>
        <v>0</v>
      </c>
      <c r="L32" s="59">
        <f t="shared" si="10"/>
        <v>0</v>
      </c>
      <c r="M32" s="59">
        <f t="shared" si="10"/>
        <v>0</v>
      </c>
    </row>
    <row r="33" spans="4:13" s="28" customFormat="1" ht="9" customHeight="1"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3" s="28" customFormat="1" ht="10.5">
      <c r="A34" s="28" t="s">
        <v>14</v>
      </c>
      <c r="D34" s="60"/>
      <c r="E34" s="60"/>
      <c r="F34" s="60">
        <v>1.5</v>
      </c>
      <c r="G34" s="60">
        <v>1.5</v>
      </c>
      <c r="H34" s="60">
        <v>1.5</v>
      </c>
      <c r="I34" s="60">
        <v>1.5</v>
      </c>
      <c r="J34" s="60">
        <v>1.5</v>
      </c>
      <c r="K34" s="60"/>
      <c r="L34" s="60"/>
      <c r="M34" s="60"/>
    </row>
    <row r="35" spans="1:13" s="56" customFormat="1" ht="11.25" thickBot="1">
      <c r="A35" s="71" t="s">
        <v>15</v>
      </c>
      <c r="B35" s="71"/>
      <c r="C35" s="72"/>
      <c r="D35" s="73">
        <f>IF(AND(D26&lt;&gt;0,D28&lt;&gt;0),D32*D34,0)</f>
        <v>0</v>
      </c>
      <c r="E35" s="73">
        <f>IF(AND(E26&lt;&gt;0,E28&lt;&gt;0),E32*E34,0)</f>
        <v>0</v>
      </c>
      <c r="F35" s="73">
        <f>IF(AND(F26&lt;&gt;0,F28&lt;&gt;0),F32*F34,0)</f>
        <v>0</v>
      </c>
      <c r="G35" s="73">
        <f aca="true" t="shared" si="11" ref="G35:M35">IF(AND(G26&lt;&gt;0,G28&lt;&gt;0),G32*G34,0)</f>
        <v>0</v>
      </c>
      <c r="H35" s="73">
        <f t="shared" si="11"/>
        <v>84900</v>
      </c>
      <c r="I35" s="73">
        <f t="shared" si="11"/>
        <v>68475</v>
      </c>
      <c r="J35" s="73">
        <f t="shared" si="11"/>
        <v>127275</v>
      </c>
      <c r="K35" s="73">
        <f t="shared" si="11"/>
        <v>0</v>
      </c>
      <c r="L35" s="73">
        <f t="shared" si="11"/>
        <v>0</v>
      </c>
      <c r="M35" s="73">
        <f t="shared" si="11"/>
        <v>0</v>
      </c>
    </row>
    <row r="36" spans="4:13" s="61" customFormat="1" ht="8.25" customHeight="1">
      <c r="D36" s="62"/>
      <c r="E36" s="62"/>
      <c r="F36" s="62"/>
      <c r="G36" s="62"/>
      <c r="H36" s="62"/>
      <c r="I36" s="62"/>
      <c r="J36" s="62"/>
      <c r="K36" s="62"/>
      <c r="L36" s="62"/>
      <c r="M36" s="62"/>
    </row>
    <row r="37" spans="3:13" s="28" customFormat="1" ht="177.75" customHeight="1">
      <c r="C37" s="63"/>
      <c r="D37" s="63"/>
      <c r="E37" s="63"/>
      <c r="F37" s="63"/>
      <c r="G37" s="63"/>
      <c r="J37" s="45"/>
      <c r="K37" s="45"/>
      <c r="L37" s="45"/>
      <c r="M37" s="45"/>
    </row>
    <row r="38" spans="1:13" s="75" customFormat="1" ht="8.25" customHeight="1">
      <c r="A38" s="75" t="s">
        <v>32</v>
      </c>
      <c r="C38" s="76"/>
      <c r="D38" s="76"/>
      <c r="E38" s="76"/>
      <c r="F38" s="76"/>
      <c r="G38" s="76"/>
      <c r="J38" s="79" t="str">
        <f ca="1">"gedruckt am: "&amp;TEXT(TODAY(),"TT. MMMM JJJJ")</f>
        <v>gedruckt am: 04. Februar 2015</v>
      </c>
      <c r="K38" s="80"/>
      <c r="L38" s="80"/>
      <c r="M38" s="80"/>
    </row>
    <row r="39" spans="1:13" s="75" customFormat="1" ht="8.25" customHeight="1">
      <c r="A39" s="74" t="s">
        <v>33</v>
      </c>
      <c r="J39" s="80"/>
      <c r="K39" s="80"/>
      <c r="L39" s="80"/>
      <c r="M39" s="80"/>
    </row>
    <row r="40" ht="3.75" customHeight="1"/>
    <row r="41" ht="17.25" hidden="1"/>
    <row r="42" ht="17.25" hidden="1"/>
    <row r="43" ht="17.25" hidden="1"/>
  </sheetData>
  <sheetProtection password="DCD7" sheet="1" selectLockedCells="1"/>
  <mergeCells count="2">
    <mergeCell ref="B11:C11"/>
    <mergeCell ref="J38:M39"/>
  </mergeCells>
  <conditionalFormatting sqref="D7:M7">
    <cfRule type="cellIs" priority="1" dxfId="1" operator="equal" stopIfTrue="1">
      <formula>"def."</formula>
    </cfRule>
    <cfRule type="cellIs" priority="2" dxfId="0" operator="equal" stopIfTrue="1">
      <formula>"prov."</formula>
    </cfRule>
  </conditionalFormatting>
  <dataValidations count="1">
    <dataValidation type="list" allowBlank="1" showInputMessage="1" showErrorMessage="1" sqref="D7:M7">
      <formula1>$H$4:$K$4</formula1>
    </dataValidation>
  </dataValidations>
  <printOptions/>
  <pageMargins left="0.5905511811023623" right="0.5905511811023623" top="0.5511811023622047" bottom="0.19" header="0.5118110236220472" footer="0.25"/>
  <pageSetup horizontalDpi="600" verticalDpi="600" orientation="landscape" paperSize="9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 Treuhand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Hegelbach</dc:creator>
  <cp:keywords/>
  <dc:description/>
  <cp:lastModifiedBy>Peter Hegelbach</cp:lastModifiedBy>
  <cp:lastPrinted>2015-02-04T11:28:58Z</cp:lastPrinted>
  <dcterms:created xsi:type="dcterms:W3CDTF">1997-04-30T14:16:22Z</dcterms:created>
  <dcterms:modified xsi:type="dcterms:W3CDTF">2015-02-04T12:50:32Z</dcterms:modified>
  <cp:category/>
  <cp:version/>
  <cp:contentType/>
  <cp:contentStatus/>
</cp:coreProperties>
</file>